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_Cover" sheetId="1" state="visible" r:id="rId1"/>
    <sheet xmlns:r="http://schemas.openxmlformats.org/officeDocument/2006/relationships" name="01_Assumptions" sheetId="2" state="visible" r:id="rId2"/>
    <sheet xmlns:r="http://schemas.openxmlformats.org/officeDocument/2006/relationships" name="02_Revenue_Model" sheetId="3" state="visible" r:id="rId3"/>
    <sheet xmlns:r="http://schemas.openxmlformats.org/officeDocument/2006/relationships" name="03_PnL" sheetId="4" state="visible" r:id="rId4"/>
    <sheet xmlns:r="http://schemas.openxmlformats.org/officeDocument/2006/relationships" name="04_Cash_Flow" sheetId="5" state="visible" r:id="rId5"/>
    <sheet xmlns:r="http://schemas.openxmlformats.org/officeDocument/2006/relationships" name="05_Use_of_Funds" sheetId="6" state="visible" r:id="rId6"/>
    <sheet xmlns:r="http://schemas.openxmlformats.org/officeDocument/2006/relationships" name="06_Scenario_Analysis" sheetId="7" state="visible" r:id="rId7"/>
    <sheet xmlns:r="http://schemas.openxmlformats.org/officeDocument/2006/relationships" name="07_Provenance_Log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0%"/>
    <numFmt numFmtId="165" formatCode="0.0%"/>
    <numFmt numFmtId="166" formatCode="0.0"/>
  </numFmts>
  <fonts count="8">
    <font>
      <name val="Calibri"/>
      <family val="2"/>
      <color theme="1"/>
      <sz val="11"/>
      <scheme val="minor"/>
    </font>
    <font>
      <name val="Tajawal"/>
      <b val="1"/>
      <color rgb="00C9A45B"/>
      <sz val="16"/>
    </font>
    <font>
      <name val="Tajawal"/>
      <b val="1"/>
      <sz val="11"/>
    </font>
    <font>
      <name val="Tajawal"/>
      <sz val="11"/>
    </font>
    <font>
      <name val="Tajawal"/>
      <b val="1"/>
      <color rgb="00B8472D"/>
      <sz val="11"/>
    </font>
    <font>
      <name val="Tajawal"/>
      <sz val="10"/>
    </font>
    <font>
      <name val="Tajawal"/>
      <b val="1"/>
      <color rgb="00FFFFFF"/>
      <sz val="12"/>
    </font>
    <font>
      <name val="Tajawal"/>
      <color rgb="001F4E79"/>
      <sz val="1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left style="thin">
        <color rgb="00C9A45B"/>
      </left>
      <right style="thin">
        <color rgb="00C9A45B"/>
      </right>
      <top style="thin">
        <color rgb="00C9A45B"/>
      </top>
      <bottom style="thin">
        <color rgb="00C9A45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0" fontId="4" fillId="0" borderId="0" pivotButton="0" quotePrefix="0" xfId="0"/>
    <xf numFmtId="0" fontId="5" fillId="2" borderId="0" pivotButton="0" quotePrefix="0" xfId="0"/>
    <xf numFmtId="0" fontId="3" fillId="0" borderId="0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 wrapText="1"/>
    </xf>
    <xf numFmtId="3" fontId="7" fillId="2" borderId="0" applyAlignment="1" pivotButton="0" quotePrefix="0" xfId="0">
      <alignment horizontal="right" vertical="center"/>
    </xf>
    <xf numFmtId="3" fontId="3" fillId="0" borderId="0" applyAlignment="1" pivotButton="0" quotePrefix="0" xfId="0">
      <alignment horizontal="right" vertical="center"/>
    </xf>
    <xf numFmtId="164" fontId="3" fillId="0" borderId="0" applyAlignment="1" pivotButton="0" quotePrefix="0" xfId="0">
      <alignment horizontal="right" vertical="center"/>
    </xf>
    <xf numFmtId="10" fontId="7" fillId="2" borderId="0" applyAlignment="1" pivotButton="0" quotePrefix="0" xfId="0">
      <alignment horizontal="right" vertical="center"/>
    </xf>
    <xf numFmtId="10" fontId="3" fillId="0" borderId="0" applyAlignment="1" pivotButton="0" quotePrefix="0" xfId="0">
      <alignment horizontal="right" vertical="center"/>
    </xf>
    <xf numFmtId="165" fontId="7" fillId="2" borderId="0" applyAlignment="1" pivotButton="0" quotePrefix="0" xfId="0">
      <alignment horizontal="right" vertical="center"/>
    </xf>
    <xf numFmtId="165" fontId="3" fillId="0" borderId="0" applyAlignment="1" pivotButton="0" quotePrefix="0" xfId="0">
      <alignment horizontal="right" vertical="center"/>
    </xf>
    <xf numFmtId="1" fontId="3" fillId="0" borderId="0" applyAlignment="1" pivotButton="0" quotePrefix="0" xfId="0">
      <alignment horizontal="right" vertical="center"/>
    </xf>
    <xf numFmtId="166" fontId="3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  <col width="30" customWidth="1" min="3" max="3"/>
    <col width="15" customWidth="1" min="4" max="4"/>
    <col width="15" customWidth="1" min="5" max="5"/>
  </cols>
  <sheetData>
    <row r="1">
      <c r="A1" s="1" t="inlineStr">
        <is>
          <t>HISN FCDOS — Financial Model v3</t>
        </is>
      </c>
    </row>
    <row r="3">
      <c r="A3" s="2" t="inlineStr">
        <is>
          <t>Version:</t>
        </is>
      </c>
      <c r="C3" s="3" t="inlineStr">
        <is>
          <t>3.0</t>
        </is>
      </c>
    </row>
    <row r="4">
      <c r="A4" s="2" t="inlineStr">
        <is>
          <t>Date:</t>
        </is>
      </c>
      <c r="C4" s="3" t="inlineStr">
        <is>
          <t>October 2026</t>
        </is>
      </c>
    </row>
    <row r="5">
      <c r="A5" s="2" t="inlineStr">
        <is>
          <t>Owner:</t>
        </is>
      </c>
      <c r="C5" s="3" t="inlineStr">
        <is>
          <t>CFO</t>
        </is>
      </c>
    </row>
    <row r="6">
      <c r="A6" s="2" t="inlineStr">
        <is>
          <t>Classification:</t>
        </is>
      </c>
      <c r="C6" s="3" t="inlineStr">
        <is>
          <t>Confidential</t>
        </is>
      </c>
    </row>
    <row r="8">
      <c r="A8" s="4" t="inlineStr">
        <is>
          <t>⚠ ALL PROJECTIONS ARE SCENARIO — NOT FORECASTS</t>
        </is>
      </c>
    </row>
    <row r="10">
      <c r="A10" s="2" t="inlineStr">
        <is>
          <t>Legend:</t>
        </is>
      </c>
    </row>
    <row r="11">
      <c r="A11" s="5" t="inlineStr">
        <is>
          <t>Blue + Yellow fill</t>
        </is>
      </c>
      <c r="B11" s="6" t="inlineStr">
        <is>
          <t>Input (Blue + Yellow)</t>
        </is>
      </c>
    </row>
    <row r="12">
      <c r="A12" s="6" t="inlineStr">
        <is>
          <t>Black cells</t>
        </is>
      </c>
      <c r="B12" t="inlineStr">
        <is>
          <t>Calculated (formula)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2" customWidth="1" min="3" max="3"/>
    <col width="28" customWidth="1" min="4" max="4"/>
    <col width="15" customWidth="1" min="5" max="5"/>
    <col width="20" customWidth="1" min="6" max="6"/>
    <col width="30" customWidth="1" min="7" max="7"/>
  </cols>
  <sheetData>
    <row r="1">
      <c r="A1" s="1" t="inlineStr">
        <is>
          <t>01 — Assumptions &amp; Inputs</t>
        </is>
      </c>
    </row>
    <row r="2">
      <c r="A2" s="6" t="inlineStr">
        <is>
          <t>Blue + Yellow = INPUTS. Everything else references this sheet.</t>
        </is>
      </c>
    </row>
    <row r="4">
      <c r="A4" s="7" t="inlineStr">
        <is>
          <t>Parameter</t>
        </is>
      </c>
      <c r="B4" s="7" t="inlineStr">
        <is>
          <t>Value</t>
        </is>
      </c>
      <c r="C4" s="7" t="inlineStr">
        <is>
          <t>Unit</t>
        </is>
      </c>
      <c r="D4" s="7" t="inlineStr">
        <is>
          <t>Classification</t>
        </is>
      </c>
      <c r="E4" s="7" t="inlineStr">
        <is>
          <t>Confidence</t>
        </is>
      </c>
      <c r="F4" s="7" t="inlineStr">
        <is>
          <t>Source</t>
        </is>
      </c>
      <c r="G4" s="7" t="inlineStr">
        <is>
          <t>Notes</t>
        </is>
      </c>
    </row>
    <row r="5">
      <c r="A5" s="2" t="inlineStr">
        <is>
          <t>Pre-Money Valuation</t>
        </is>
      </c>
      <c r="B5" s="8" t="n">
        <v>30000000</v>
      </c>
      <c r="C5" s="6" t="inlineStr">
        <is>
          <t>SAR</t>
        </is>
      </c>
      <c r="D5" s="6" t="inlineStr">
        <is>
          <t>MANAGEMENT ASSUMPTION</t>
        </is>
      </c>
      <c r="E5" s="6" t="inlineStr">
        <is>
          <t>LOW</t>
        </is>
      </c>
      <c r="F5" s="6" t="inlineStr">
        <is>
          <t>Management</t>
        </is>
      </c>
      <c r="G5" s="6" t="inlineStr">
        <is>
          <t>Not verified</t>
        </is>
      </c>
    </row>
    <row r="6">
      <c r="A6" s="2" t="inlineStr">
        <is>
          <t>Investment Amount</t>
        </is>
      </c>
      <c r="B6" s="8" t="n">
        <v>7500000</v>
      </c>
      <c r="C6" s="6" t="inlineStr">
        <is>
          <t>SAR</t>
        </is>
      </c>
      <c r="D6" s="6" t="inlineStr">
        <is>
          <t>MANAGEMENT ASSUMPTION</t>
        </is>
      </c>
      <c r="E6" s="6" t="inlineStr">
        <is>
          <t>LOW</t>
        </is>
      </c>
      <c r="F6" s="6" t="inlineStr">
        <is>
          <t>Management</t>
        </is>
      </c>
      <c r="G6" s="6" t="inlineStr">
        <is>
          <t>Target raise</t>
        </is>
      </c>
    </row>
    <row r="7">
      <c r="A7" s="2" t="inlineStr">
        <is>
          <t>Post-Money Valuation</t>
        </is>
      </c>
      <c r="B7" s="9">
        <f>B5+B6</f>
        <v/>
      </c>
      <c r="C7" s="6" t="inlineStr">
        <is>
          <t>SAR</t>
        </is>
      </c>
      <c r="D7" s="6" t="inlineStr">
        <is>
          <t>DERIVED</t>
        </is>
      </c>
      <c r="E7" s="6" t="inlineStr">
        <is>
          <t>LOW</t>
        </is>
      </c>
      <c r="F7" s="6" t="inlineStr">
        <is>
          <t>Calculated</t>
        </is>
      </c>
      <c r="G7" s="6" t="inlineStr">
        <is>
          <t>Pre + Investment</t>
        </is>
      </c>
    </row>
    <row r="8">
      <c r="A8" s="2" t="inlineStr">
        <is>
          <t>Investor Ownership %</t>
        </is>
      </c>
      <c r="B8" s="10">
        <f>B6/B7</f>
        <v/>
      </c>
      <c r="C8" s="6" t="inlineStr">
        <is>
          <t>%</t>
        </is>
      </c>
      <c r="D8" s="6" t="inlineStr">
        <is>
          <t>DERIVED</t>
        </is>
      </c>
      <c r="E8" s="6" t="inlineStr">
        <is>
          <t>LOW</t>
        </is>
      </c>
      <c r="F8" s="6" t="inlineStr">
        <is>
          <t>Calculated</t>
        </is>
      </c>
      <c r="G8" s="6" t="inlineStr">
        <is>
          <t>Investment / Post</t>
        </is>
      </c>
    </row>
    <row r="9">
      <c r="A9" s="2" t="inlineStr">
        <is>
          <t>Average ACV Y1</t>
        </is>
      </c>
      <c r="B9" s="8" t="n">
        <v>750000</v>
      </c>
      <c r="C9" s="6" t="inlineStr">
        <is>
          <t>SAR</t>
        </is>
      </c>
      <c r="D9" s="6" t="inlineStr">
        <is>
          <t>SCENARIO</t>
        </is>
      </c>
      <c r="E9" s="6" t="inlineStr">
        <is>
          <t>LOW</t>
        </is>
      </c>
      <c r="F9" s="6" t="inlineStr">
        <is>
          <t>Management</t>
        </is>
      </c>
      <c r="G9" s="6" t="inlineStr">
        <is>
          <t>No WTP data</t>
        </is>
      </c>
    </row>
    <row r="10">
      <c r="A10" s="2" t="inlineStr">
        <is>
          <t>Average ACV Y2</t>
        </is>
      </c>
      <c r="B10" s="8" t="n">
        <v>1000000</v>
      </c>
      <c r="C10" s="6" t="inlineStr">
        <is>
          <t>SAR</t>
        </is>
      </c>
      <c r="D10" s="6" t="inlineStr">
        <is>
          <t>SCENARIO</t>
        </is>
      </c>
      <c r="E10" s="6" t="inlineStr">
        <is>
          <t>LOW</t>
        </is>
      </c>
      <c r="F10" s="6" t="inlineStr">
        <is>
          <t>Management</t>
        </is>
      </c>
      <c r="G10" s="6" t="inlineStr">
        <is>
          <t>No WTP data</t>
        </is>
      </c>
    </row>
    <row r="11">
      <c r="A11" s="2" t="inlineStr">
        <is>
          <t>Average ACV Y3</t>
        </is>
      </c>
      <c r="B11" s="8" t="n">
        <v>1300000</v>
      </c>
      <c r="C11" s="6" t="inlineStr">
        <is>
          <t>SAR</t>
        </is>
      </c>
      <c r="D11" s="6" t="inlineStr">
        <is>
          <t>SCENARIO</t>
        </is>
      </c>
      <c r="E11" s="6" t="inlineStr">
        <is>
          <t>LOW</t>
        </is>
      </c>
      <c r="F11" s="6" t="inlineStr">
        <is>
          <t>Management</t>
        </is>
      </c>
      <c r="G11" s="6" t="inlineStr">
        <is>
          <t>No WTP data</t>
        </is>
      </c>
    </row>
    <row r="12">
      <c r="A12" s="2" t="inlineStr">
        <is>
          <t>Average ACV Y4</t>
        </is>
      </c>
      <c r="B12" s="8" t="n">
        <v>1700000</v>
      </c>
      <c r="C12" s="6" t="inlineStr">
        <is>
          <t>SAR</t>
        </is>
      </c>
      <c r="D12" s="6" t="inlineStr">
        <is>
          <t>SCENARIO</t>
        </is>
      </c>
      <c r="E12" s="6" t="inlineStr">
        <is>
          <t>LOW</t>
        </is>
      </c>
      <c r="F12" s="6" t="inlineStr">
        <is>
          <t>Management</t>
        </is>
      </c>
      <c r="G12" s="6" t="inlineStr">
        <is>
          <t>No WTP data</t>
        </is>
      </c>
    </row>
    <row r="13">
      <c r="A13" s="2" t="inlineStr">
        <is>
          <t>Average ACV Y5</t>
        </is>
      </c>
      <c r="B13" s="8" t="n">
        <v>2200000</v>
      </c>
      <c r="C13" s="6" t="inlineStr">
        <is>
          <t>SAR</t>
        </is>
      </c>
      <c r="D13" s="6" t="inlineStr">
        <is>
          <t>SCENARIO</t>
        </is>
      </c>
      <c r="E13" s="6" t="inlineStr">
        <is>
          <t>LOW</t>
        </is>
      </c>
      <c r="F13" s="6" t="inlineStr">
        <is>
          <t>Management</t>
        </is>
      </c>
      <c r="G13" s="6" t="inlineStr">
        <is>
          <t>No WTP data</t>
        </is>
      </c>
    </row>
    <row r="14">
      <c r="A14" s="2" t="inlineStr">
        <is>
          <t>Customers Y1</t>
        </is>
      </c>
      <c r="B14" s="8" t="n">
        <v>1</v>
      </c>
      <c r="C14" s="6" t="inlineStr">
        <is>
          <t>count</t>
        </is>
      </c>
      <c r="D14" s="6" t="inlineStr">
        <is>
          <t>SCENARIO</t>
        </is>
      </c>
      <c r="E14" s="6" t="inlineStr">
        <is>
          <t>LOW</t>
        </is>
      </c>
      <c r="F14" s="6" t="inlineStr">
        <is>
          <t>Management</t>
        </is>
      </c>
      <c r="G14" s="6" t="inlineStr">
        <is>
          <t>No customer validation</t>
        </is>
      </c>
    </row>
    <row r="15">
      <c r="A15" s="2" t="inlineStr">
        <is>
          <t>Customers Y2</t>
        </is>
      </c>
      <c r="B15" s="8" t="n">
        <v>4</v>
      </c>
      <c r="C15" s="6" t="inlineStr">
        <is>
          <t>count</t>
        </is>
      </c>
      <c r="D15" s="6" t="inlineStr">
        <is>
          <t>SCENARIO</t>
        </is>
      </c>
      <c r="E15" s="6" t="inlineStr">
        <is>
          <t>LOW</t>
        </is>
      </c>
      <c r="F15" s="6" t="inlineStr">
        <is>
          <t>Management</t>
        </is>
      </c>
      <c r="G15" s="6" t="inlineStr">
        <is>
          <t>No customer validation</t>
        </is>
      </c>
    </row>
    <row r="16">
      <c r="A16" s="2" t="inlineStr">
        <is>
          <t>Customers Y3</t>
        </is>
      </c>
      <c r="B16" s="8" t="n">
        <v>10</v>
      </c>
      <c r="C16" s="6" t="inlineStr">
        <is>
          <t>count</t>
        </is>
      </c>
      <c r="D16" s="6" t="inlineStr">
        <is>
          <t>SCENARIO</t>
        </is>
      </c>
      <c r="E16" s="6" t="inlineStr">
        <is>
          <t>LOW</t>
        </is>
      </c>
      <c r="F16" s="6" t="inlineStr">
        <is>
          <t>Management</t>
        </is>
      </c>
      <c r="G16" s="6" t="inlineStr">
        <is>
          <t>No customer validation</t>
        </is>
      </c>
    </row>
    <row r="17">
      <c r="A17" s="2" t="inlineStr">
        <is>
          <t>Customers Y4</t>
        </is>
      </c>
      <c r="B17" s="8" t="n">
        <v>20</v>
      </c>
      <c r="C17" s="6" t="inlineStr">
        <is>
          <t>count</t>
        </is>
      </c>
      <c r="D17" s="6" t="inlineStr">
        <is>
          <t>SCENARIO</t>
        </is>
      </c>
      <c r="E17" s="6" t="inlineStr">
        <is>
          <t>LOW</t>
        </is>
      </c>
      <c r="F17" s="6" t="inlineStr">
        <is>
          <t>Management</t>
        </is>
      </c>
      <c r="G17" s="6" t="inlineStr">
        <is>
          <t>No customer validation</t>
        </is>
      </c>
    </row>
    <row r="18">
      <c r="A18" s="2" t="inlineStr">
        <is>
          <t>Customers Y5</t>
        </is>
      </c>
      <c r="B18" s="8" t="n">
        <v>35</v>
      </c>
      <c r="C18" s="6" t="inlineStr">
        <is>
          <t>count</t>
        </is>
      </c>
      <c r="D18" s="6" t="inlineStr">
        <is>
          <t>SCENARIO</t>
        </is>
      </c>
      <c r="E18" s="6" t="inlineStr">
        <is>
          <t>LOW</t>
        </is>
      </c>
      <c r="F18" s="6" t="inlineStr">
        <is>
          <t>Management</t>
        </is>
      </c>
      <c r="G18" s="6" t="inlineStr">
        <is>
          <t>No customer validation</t>
        </is>
      </c>
    </row>
    <row r="19">
      <c r="A19" s="2" t="inlineStr">
        <is>
          <t>Churn Rate (annual)</t>
        </is>
      </c>
      <c r="B19" s="11" t="n">
        <v>0.05</v>
      </c>
      <c r="C19" s="6" t="inlineStr">
        <is>
          <t>%</t>
        </is>
      </c>
      <c r="D19" s="6" t="inlineStr">
        <is>
          <t>MANAGEMENT ASSUMPTION</t>
        </is>
      </c>
      <c r="E19" s="6" t="inlineStr">
        <is>
          <t>LOW</t>
        </is>
      </c>
      <c r="F19" s="6" t="inlineStr">
        <is>
          <t>Benchmark</t>
        </is>
      </c>
      <c r="G19" s="6" t="inlineStr">
        <is>
          <t>SaaS benchmark</t>
        </is>
      </c>
    </row>
    <row r="20">
      <c r="A20" s="2" t="inlineStr">
        <is>
          <t>Gross Margin</t>
        </is>
      </c>
      <c r="B20" s="11" t="n">
        <v>0.78</v>
      </c>
      <c r="C20" s="6" t="inlineStr">
        <is>
          <t>%</t>
        </is>
      </c>
      <c r="D20" s="6" t="inlineStr">
        <is>
          <t>MANAGEMENT ASSUMPTION</t>
        </is>
      </c>
      <c r="E20" s="6" t="inlineStr">
        <is>
          <t>MEDIUM</t>
        </is>
      </c>
      <c r="F20" s="6" t="inlineStr">
        <is>
          <t>Benchmark</t>
        </is>
      </c>
      <c r="G20" s="6" t="inlineStr">
        <is>
          <t>Software-led</t>
        </is>
      </c>
    </row>
    <row r="21">
      <c r="A21" s="2" t="inlineStr">
        <is>
          <t>R&amp;D % of Revenue (Y1-Y3)</t>
        </is>
      </c>
      <c r="B21" s="11" t="n">
        <v>0.3</v>
      </c>
      <c r="C21" s="6" t="inlineStr">
        <is>
          <t>%</t>
        </is>
      </c>
      <c r="D21" s="6" t="inlineStr">
        <is>
          <t>MANAGEMENT ASSUMPTION</t>
        </is>
      </c>
      <c r="E21" s="6" t="inlineStr">
        <is>
          <t>LOW</t>
        </is>
      </c>
      <c r="F21" s="6" t="inlineStr">
        <is>
          <t>Management</t>
        </is>
      </c>
      <c r="G21" s="6" t="inlineStr">
        <is>
          <t>Heavy investment</t>
        </is>
      </c>
    </row>
    <row r="22">
      <c r="A22" s="2" t="inlineStr">
        <is>
          <t>S&amp;M % of Revenue</t>
        </is>
      </c>
      <c r="B22" s="11" t="n">
        <v>0.2</v>
      </c>
      <c r="C22" s="6" t="inlineStr">
        <is>
          <t>%</t>
        </is>
      </c>
      <c r="D22" s="6" t="inlineStr">
        <is>
          <t>MANAGEMENT ASSUMPTION</t>
        </is>
      </c>
      <c r="E22" s="6" t="inlineStr">
        <is>
          <t>LOW</t>
        </is>
      </c>
      <c r="F22" s="6" t="inlineStr">
        <is>
          <t>Management</t>
        </is>
      </c>
      <c r="G22" s="6" t="inlineStr">
        <is>
          <t>Enterprise GTM</t>
        </is>
      </c>
    </row>
    <row r="23">
      <c r="A23" s="2" t="inlineStr">
        <is>
          <t>G&amp;A % of Revenue</t>
        </is>
      </c>
      <c r="B23" s="11" t="n">
        <v>0.12</v>
      </c>
      <c r="C23" s="6" t="inlineStr">
        <is>
          <t>%</t>
        </is>
      </c>
      <c r="D23" s="6" t="inlineStr">
        <is>
          <t>MANAGEMENT ASSUMPTION</t>
        </is>
      </c>
      <c r="E23" s="6" t="inlineStr">
        <is>
          <t>LOW</t>
        </is>
      </c>
      <c r="F23" s="6" t="inlineStr">
        <is>
          <t>Management</t>
        </is>
      </c>
      <c r="G23" s="6" t="inlineStr">
        <is>
          <t>Lean operations</t>
        </is>
      </c>
    </row>
    <row r="24">
      <c r="A24" s="2" t="inlineStr">
        <is>
          <t>Series A Round (Y3)</t>
        </is>
      </c>
      <c r="B24" s="8" t="n">
        <v>25000000</v>
      </c>
      <c r="C24" s="6" t="inlineStr">
        <is>
          <t>SAR</t>
        </is>
      </c>
      <c r="D24" s="6" t="inlineStr">
        <is>
          <t>MANAGEMENT ASSUMPTION</t>
        </is>
      </c>
      <c r="E24" s="6" t="inlineStr">
        <is>
          <t>LOW</t>
        </is>
      </c>
      <c r="F24" s="6" t="inlineStr">
        <is>
          <t>Management</t>
        </is>
      </c>
      <c r="G24" s="6" t="inlineStr">
        <is>
          <t>Not secured</t>
        </is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0" customWidth="1" min="7" max="7"/>
    <col width="20" customWidth="1" min="8" max="8"/>
  </cols>
  <sheetData>
    <row r="1">
      <c r="A1" s="1" t="inlineStr">
        <is>
          <t>02 — Revenue Model (5 Years)</t>
        </is>
      </c>
    </row>
    <row r="2">
      <c r="A2" s="6" t="inlineStr">
        <is>
          <t>Formulas reference '01_Assumptions'. Blue cells are outputs (do not edit).</t>
        </is>
      </c>
    </row>
    <row r="4">
      <c r="A4" s="7" t="inlineStr">
        <is>
          <t>Line Item</t>
        </is>
      </c>
      <c r="B4" s="7" t="inlineStr">
        <is>
          <t>Y1</t>
        </is>
      </c>
      <c r="C4" s="7" t="inlineStr">
        <is>
          <t>Y2</t>
        </is>
      </c>
      <c r="D4" s="7" t="inlineStr">
        <is>
          <t>Y3</t>
        </is>
      </c>
      <c r="E4" s="7" t="inlineStr">
        <is>
          <t>Y4</t>
        </is>
      </c>
      <c r="F4" s="7" t="inlineStr">
        <is>
          <t>Y5</t>
        </is>
      </c>
      <c r="G4" s="7" t="inlineStr">
        <is>
          <t>Unit</t>
        </is>
      </c>
      <c r="H4" s="7" t="inlineStr">
        <is>
          <t>Classification</t>
        </is>
      </c>
    </row>
    <row r="5">
      <c r="A5" s="2" t="inlineStr">
        <is>
          <t>Customers</t>
        </is>
      </c>
      <c r="B5" s="9">
        <f>'01_Assumptions'!B14</f>
        <v/>
      </c>
      <c r="C5" s="9">
        <f>'01_Assumptions'!B15</f>
        <v/>
      </c>
      <c r="D5" s="9">
        <f>'01_Assumptions'!B16</f>
        <v/>
      </c>
      <c r="E5" s="9">
        <f>'01_Assumptions'!B17</f>
        <v/>
      </c>
      <c r="F5" s="9">
        <f>'01_Assumptions'!B18</f>
        <v/>
      </c>
      <c r="G5" s="6" t="inlineStr">
        <is>
          <t>count</t>
        </is>
      </c>
      <c r="H5" s="6" t="inlineStr">
        <is>
          <t>SCENARIO</t>
        </is>
      </c>
    </row>
    <row r="6">
      <c r="A6" s="2" t="inlineStr">
        <is>
          <t>Average ACV</t>
        </is>
      </c>
      <c r="B6" s="9">
        <f>'01_Assumptions'!B9</f>
        <v/>
      </c>
      <c r="C6" s="9">
        <f>'01_Assumptions'!B10</f>
        <v/>
      </c>
      <c r="D6" s="9">
        <f>'01_Assumptions'!B11</f>
        <v/>
      </c>
      <c r="E6" s="9">
        <f>'01_Assumptions'!B12</f>
        <v/>
      </c>
      <c r="F6" s="9">
        <f>'01_Assumptions'!B13</f>
        <v/>
      </c>
      <c r="G6" s="6" t="inlineStr">
        <is>
          <t>SAR</t>
        </is>
      </c>
      <c r="H6" s="6" t="inlineStr">
        <is>
          <t>SCENARIO</t>
        </is>
      </c>
    </row>
    <row r="7">
      <c r="A7" s="2" t="inlineStr">
        <is>
          <t>ARR</t>
        </is>
      </c>
      <c r="B7" s="9">
        <f>B5*B6</f>
        <v/>
      </c>
      <c r="C7" s="9">
        <f>C5*C6</f>
        <v/>
      </c>
      <c r="D7" s="9">
        <f>D5*D6</f>
        <v/>
      </c>
      <c r="E7" s="9">
        <f>E5*E6</f>
        <v/>
      </c>
      <c r="F7" s="9">
        <f>F5*F6</f>
        <v/>
      </c>
      <c r="G7" s="6" t="inlineStr">
        <is>
          <t>SAR</t>
        </is>
      </c>
      <c r="H7" s="6" t="inlineStr">
        <is>
          <t>DERIVED</t>
        </is>
      </c>
    </row>
    <row r="8">
      <c r="A8" s="2" t="inlineStr">
        <is>
          <t>Expansion Revenue (30%)</t>
        </is>
      </c>
      <c r="B8" s="9">
        <f>B7*0.3</f>
        <v/>
      </c>
      <c r="C8" s="9">
        <f>C7*0.3</f>
        <v/>
      </c>
      <c r="D8" s="9">
        <f>D7*0.3</f>
        <v/>
      </c>
      <c r="E8" s="9">
        <f>E7*0.3</f>
        <v/>
      </c>
      <c r="F8" s="9">
        <f>F7*0.3</f>
        <v/>
      </c>
      <c r="G8" s="6" t="inlineStr">
        <is>
          <t>SAR</t>
        </is>
      </c>
      <c r="H8" s="6" t="inlineStr">
        <is>
          <t>DERIVED</t>
        </is>
      </c>
    </row>
    <row r="9">
      <c r="A9" s="2" t="inlineStr">
        <is>
          <t>Services Revenue (10%)</t>
        </is>
      </c>
      <c r="B9" s="9">
        <f>B7*0.1</f>
        <v/>
      </c>
      <c r="C9" s="9">
        <f>C7*0.1</f>
        <v/>
      </c>
      <c r="D9" s="9">
        <f>D7*0.1</f>
        <v/>
      </c>
      <c r="E9" s="9">
        <f>E7*0.1</f>
        <v/>
      </c>
      <c r="F9" s="9">
        <f>F7*0.1</f>
        <v/>
      </c>
      <c r="G9" s="6" t="inlineStr">
        <is>
          <t>SAR</t>
        </is>
      </c>
      <c r="H9" s="6" t="inlineStr">
        <is>
          <t>DERIVED</t>
        </is>
      </c>
    </row>
    <row r="10">
      <c r="A10" s="2" t="inlineStr">
        <is>
          <t>Implementation Revenue</t>
        </is>
      </c>
      <c r="B10" s="9">
        <f>B5*250000</f>
        <v/>
      </c>
      <c r="C10" s="9">
        <f>C5*250000</f>
        <v/>
      </c>
      <c r="D10" s="9">
        <f>D5*250000</f>
        <v/>
      </c>
      <c r="E10" s="9">
        <f>E5*250000</f>
        <v/>
      </c>
      <c r="F10" s="9">
        <f>F5*250000</f>
        <v/>
      </c>
      <c r="G10" s="6" t="inlineStr">
        <is>
          <t>SAR</t>
        </is>
      </c>
      <c r="H10" s="6" t="inlineStr">
        <is>
          <t>DERIVED</t>
        </is>
      </c>
    </row>
    <row r="11">
      <c r="A11" s="2" t="inlineStr">
        <is>
          <t>Total Revenue</t>
        </is>
      </c>
      <c r="B11" s="9">
        <f>SUM(B7:B10)</f>
        <v/>
      </c>
      <c r="C11" s="9">
        <f>SUM(C7:C10)</f>
        <v/>
      </c>
      <c r="D11" s="9">
        <f>SUM(D7:D10)</f>
        <v/>
      </c>
      <c r="E11" s="9">
        <f>SUM(E7:E10)</f>
        <v/>
      </c>
      <c r="F11" s="9">
        <f>SUM(F7:F10)</f>
        <v/>
      </c>
      <c r="G11" s="6" t="inlineStr">
        <is>
          <t>SAR</t>
        </is>
      </c>
      <c r="H11" s="6" t="inlineStr">
        <is>
          <t>DERIVED</t>
        </is>
      </c>
    </row>
  </sheetData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0" customWidth="1" min="7" max="7"/>
    <col width="20" customWidth="1" min="8" max="8"/>
  </cols>
  <sheetData>
    <row r="1">
      <c r="A1" s="1" t="inlineStr">
        <is>
          <t>03 — Profit &amp; Loss (5 Years)</t>
        </is>
      </c>
    </row>
    <row r="2">
      <c r="A2" s="6" t="inlineStr">
        <is>
          <t>Derives from '02_Revenue_Model'. All values SAR.</t>
        </is>
      </c>
    </row>
    <row r="4">
      <c r="A4" s="7" t="inlineStr">
        <is>
          <t>Line Item</t>
        </is>
      </c>
      <c r="B4" s="7" t="inlineStr">
        <is>
          <t>Y1</t>
        </is>
      </c>
      <c r="C4" s="7" t="inlineStr">
        <is>
          <t>Y2</t>
        </is>
      </c>
      <c r="D4" s="7" t="inlineStr">
        <is>
          <t>Y3</t>
        </is>
      </c>
      <c r="E4" s="7" t="inlineStr">
        <is>
          <t>Y4</t>
        </is>
      </c>
      <c r="F4" s="7" t="inlineStr">
        <is>
          <t>Y5</t>
        </is>
      </c>
      <c r="G4" s="7" t="inlineStr">
        <is>
          <t>Unit</t>
        </is>
      </c>
      <c r="H4" s="7" t="inlineStr">
        <is>
          <t>Classification</t>
        </is>
      </c>
    </row>
    <row r="5">
      <c r="A5" s="2" t="inlineStr">
        <is>
          <t>Revenue</t>
        </is>
      </c>
      <c r="B5" s="9">
        <f>'02_Revenue_Model'!B11</f>
        <v/>
      </c>
      <c r="C5" s="9">
        <f>'02_Revenue_Model'!C11</f>
        <v/>
      </c>
      <c r="D5" s="9">
        <f>'02_Revenue_Model'!D11</f>
        <v/>
      </c>
      <c r="E5" s="9">
        <f>'02_Revenue_Model'!E11</f>
        <v/>
      </c>
      <c r="F5" s="9">
        <f>'02_Revenue_Model'!F11</f>
        <v/>
      </c>
      <c r="G5" s="6" t="inlineStr">
        <is>
          <t>SAR</t>
        </is>
      </c>
      <c r="H5" s="6" t="inlineStr">
        <is>
          <t>DERIVED</t>
        </is>
      </c>
    </row>
    <row r="6">
      <c r="A6" s="2" t="inlineStr">
        <is>
          <t>COGS (22%)</t>
        </is>
      </c>
      <c r="B6" s="12">
        <f>B5*0.22</f>
        <v/>
      </c>
      <c r="C6" s="12">
        <f>C5*0.22</f>
        <v/>
      </c>
      <c r="D6" s="12">
        <f>D5*0.22</f>
        <v/>
      </c>
      <c r="E6" s="12">
        <f>E5*0.22</f>
        <v/>
      </c>
      <c r="F6" s="12">
        <f>F5*0.22</f>
        <v/>
      </c>
      <c r="G6" s="6" t="inlineStr">
        <is>
          <t>SAR</t>
        </is>
      </c>
      <c r="H6" s="6" t="inlineStr">
        <is>
          <t>DERIVED</t>
        </is>
      </c>
    </row>
    <row r="7">
      <c r="A7" s="2" t="inlineStr">
        <is>
          <t>Gross Profit</t>
        </is>
      </c>
      <c r="B7" s="9">
        <f>B5-B6</f>
        <v/>
      </c>
      <c r="C7" s="9">
        <f>C5-C6</f>
        <v/>
      </c>
      <c r="D7" s="9">
        <f>D5-D6</f>
        <v/>
      </c>
      <c r="E7" s="9">
        <f>E5-E6</f>
        <v/>
      </c>
      <c r="F7" s="9">
        <f>F5-F6</f>
        <v/>
      </c>
      <c r="G7" s="6" t="inlineStr">
        <is>
          <t>SAR</t>
        </is>
      </c>
      <c r="H7" s="6" t="inlineStr">
        <is>
          <t>DERIVED</t>
        </is>
      </c>
    </row>
    <row r="8">
      <c r="A8" s="2" t="inlineStr">
        <is>
          <t>R&amp;D</t>
        </is>
      </c>
      <c r="B8" s="9">
        <f>B5*0.30</f>
        <v/>
      </c>
      <c r="C8" s="9">
        <f>C5*0.25</f>
        <v/>
      </c>
      <c r="D8" s="9">
        <f>D5*0.20</f>
        <v/>
      </c>
      <c r="E8" s="9">
        <f>E5*0.15</f>
        <v/>
      </c>
      <c r="F8" s="9">
        <f>F5*0.12</f>
        <v/>
      </c>
      <c r="G8" s="6" t="inlineStr">
        <is>
          <t>SAR</t>
        </is>
      </c>
      <c r="H8" s="6" t="inlineStr">
        <is>
          <t>DERIVED</t>
        </is>
      </c>
    </row>
    <row r="9">
      <c r="A9" s="2" t="inlineStr">
        <is>
          <t>Sales &amp; Marketing</t>
        </is>
      </c>
      <c r="B9" s="9">
        <f>B5*0.20</f>
        <v/>
      </c>
      <c r="C9" s="9">
        <f>C5*0.20</f>
        <v/>
      </c>
      <c r="D9" s="9">
        <f>D5*0.20</f>
        <v/>
      </c>
      <c r="E9" s="9">
        <f>E5*0.20</f>
        <v/>
      </c>
      <c r="F9" s="9">
        <f>F5*0.18</f>
        <v/>
      </c>
      <c r="G9" s="6" t="inlineStr">
        <is>
          <t>SAR</t>
        </is>
      </c>
      <c r="H9" s="6" t="inlineStr">
        <is>
          <t>DERIVED</t>
        </is>
      </c>
    </row>
    <row r="10">
      <c r="A10" s="2" t="inlineStr">
        <is>
          <t>G&amp;A</t>
        </is>
      </c>
      <c r="B10" s="9">
        <f>B5*0.12</f>
        <v/>
      </c>
      <c r="C10" s="9">
        <f>C5*0.12</f>
        <v/>
      </c>
      <c r="D10" s="9">
        <f>D5*0.12</f>
        <v/>
      </c>
      <c r="E10" s="9">
        <f>E5*0.12</f>
        <v/>
      </c>
      <c r="F10" s="9">
        <f>F5*0.10</f>
        <v/>
      </c>
      <c r="G10" s="6" t="inlineStr">
        <is>
          <t>SAR</t>
        </is>
      </c>
      <c r="H10" s="6" t="inlineStr">
        <is>
          <t>DERIVED</t>
        </is>
      </c>
    </row>
    <row r="11">
      <c r="A11" s="2" t="inlineStr">
        <is>
          <t>Total OPEX</t>
        </is>
      </c>
      <c r="B11" s="9">
        <f>SUM(B8:B10)</f>
        <v/>
      </c>
      <c r="C11" s="9">
        <f>SUM(C8:C10)</f>
        <v/>
      </c>
      <c r="D11" s="9">
        <f>SUM(D8:D10)</f>
        <v/>
      </c>
      <c r="E11" s="9">
        <f>SUM(E8:E10)</f>
        <v/>
      </c>
      <c r="F11" s="9">
        <f>SUM(F8:F10)</f>
        <v/>
      </c>
      <c r="G11" s="6" t="inlineStr">
        <is>
          <t>SAR</t>
        </is>
      </c>
      <c r="H11" s="6" t="inlineStr">
        <is>
          <t>DERIVED</t>
        </is>
      </c>
    </row>
    <row r="12">
      <c r="A12" s="2" t="inlineStr">
        <is>
          <t>EBITDA</t>
        </is>
      </c>
      <c r="B12" s="9">
        <f>B7-B11</f>
        <v/>
      </c>
      <c r="C12" s="9">
        <f>C7-C11</f>
        <v/>
      </c>
      <c r="D12" s="9">
        <f>D7-D11</f>
        <v/>
      </c>
      <c r="E12" s="9">
        <f>E7-E11</f>
        <v/>
      </c>
      <c r="F12" s="9">
        <f>F7-F11</f>
        <v/>
      </c>
      <c r="G12" s="6" t="inlineStr">
        <is>
          <t>SAR</t>
        </is>
      </c>
      <c r="H12" s="6" t="inlineStr">
        <is>
          <t>DERIVED</t>
        </is>
      </c>
    </row>
    <row r="13">
      <c r="A13" s="2" t="inlineStr">
        <is>
          <t>EBITDA Margin %</t>
        </is>
      </c>
      <c r="B13" s="12">
        <f>B12/B5</f>
        <v/>
      </c>
      <c r="C13" s="12">
        <f>C12/C5</f>
        <v/>
      </c>
      <c r="D13" s="12">
        <f>D12/D5</f>
        <v/>
      </c>
      <c r="E13" s="12">
        <f>E12/E5</f>
        <v/>
      </c>
      <c r="F13" s="12">
        <f>F12/F5</f>
        <v/>
      </c>
      <c r="G13" s="6" t="inlineStr">
        <is>
          <t>%</t>
        </is>
      </c>
      <c r="H13" s="6" t="inlineStr">
        <is>
          <t>DERIVED</t>
        </is>
      </c>
    </row>
  </sheetData>
  <mergeCells count="1">
    <mergeCell ref="A1:H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selection activeCell="A1" sqref="A1"/>
    </sheetView>
  </sheetViews>
  <sheetFormatPr baseColWidth="8" defaultRowHeight="15"/>
  <cols>
    <col width="30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0" customWidth="1" min="7" max="7"/>
    <col width="20" customWidth="1" min="8" max="8"/>
  </cols>
  <sheetData>
    <row r="1">
      <c r="A1" s="1" t="inlineStr">
        <is>
          <t>04 — Cash Flow (5 Years)</t>
        </is>
      </c>
    </row>
    <row r="2">
      <c r="A2" s="6" t="inlineStr">
        <is>
          <t>Derives from '03_PnL' and '01_Assumptions'.</t>
        </is>
      </c>
    </row>
    <row r="4">
      <c r="A4" s="7" t="inlineStr">
        <is>
          <t>Line Item</t>
        </is>
      </c>
      <c r="B4" s="7" t="inlineStr">
        <is>
          <t>Y1</t>
        </is>
      </c>
      <c r="C4" s="7" t="inlineStr">
        <is>
          <t>Y2</t>
        </is>
      </c>
      <c r="D4" s="7" t="inlineStr">
        <is>
          <t>Y3</t>
        </is>
      </c>
      <c r="E4" s="7" t="inlineStr">
        <is>
          <t>Y4</t>
        </is>
      </c>
      <c r="F4" s="7" t="inlineStr">
        <is>
          <t>Y5</t>
        </is>
      </c>
      <c r="G4" s="7" t="inlineStr">
        <is>
          <t>Unit</t>
        </is>
      </c>
      <c r="H4" s="7" t="inlineStr">
        <is>
          <t>Classification</t>
        </is>
      </c>
    </row>
    <row r="5">
      <c r="A5" s="2" t="inlineStr">
        <is>
          <t>EBITDA</t>
        </is>
      </c>
      <c r="B5" s="9">
        <f>'03_PnL'!B12</f>
        <v/>
      </c>
      <c r="C5" s="9">
        <f>'03_PnL'!C12</f>
        <v/>
      </c>
      <c r="D5" s="9">
        <f>'03_PnL'!D12</f>
        <v/>
      </c>
      <c r="E5" s="9">
        <f>'03_PnL'!E12</f>
        <v/>
      </c>
      <c r="F5" s="9">
        <f>'03_PnL'!F12</f>
        <v/>
      </c>
      <c r="G5" s="6" t="inlineStr">
        <is>
          <t>SAR</t>
        </is>
      </c>
      <c r="H5" s="6" t="inlineStr">
        <is>
          <t>DERIVED</t>
        </is>
      </c>
    </row>
    <row r="6">
      <c r="A6" s="2" t="inlineStr">
        <is>
          <t>Working Capital Change</t>
        </is>
      </c>
      <c r="B6" s="9">
        <f>-B5*0.15</f>
        <v/>
      </c>
      <c r="C6" s="9">
        <f>-C5*0.15</f>
        <v/>
      </c>
      <c r="D6" s="9">
        <f>-D5*0.15</f>
        <v/>
      </c>
      <c r="E6" s="9">
        <f>-E5*0.15</f>
        <v/>
      </c>
      <c r="F6" s="9">
        <f>-F5*0.15</f>
        <v/>
      </c>
      <c r="G6" s="6" t="inlineStr">
        <is>
          <t>SAR</t>
        </is>
      </c>
      <c r="H6" s="6" t="inlineStr">
        <is>
          <t>DERIVED</t>
        </is>
      </c>
    </row>
    <row r="7">
      <c r="A7" s="2" t="inlineStr">
        <is>
          <t>Operating CF</t>
        </is>
      </c>
      <c r="B7" s="9">
        <f>B5+B6</f>
        <v/>
      </c>
      <c r="C7" s="9">
        <f>C5+C6</f>
        <v/>
      </c>
      <c r="D7" s="9">
        <f>D5+D6</f>
        <v/>
      </c>
      <c r="E7" s="9">
        <f>E5+E6</f>
        <v/>
      </c>
      <c r="F7" s="9">
        <f>F5+F6</f>
        <v/>
      </c>
      <c r="G7" s="6" t="inlineStr">
        <is>
          <t>SAR</t>
        </is>
      </c>
      <c r="H7" s="6" t="inlineStr">
        <is>
          <t>DERIVED</t>
        </is>
      </c>
    </row>
    <row r="8">
      <c r="A8" s="2" t="inlineStr">
        <is>
          <t>CAPEX</t>
        </is>
      </c>
      <c r="B8" s="8" t="n">
        <v>-200000</v>
      </c>
      <c r="C8" s="8" t="n">
        <v>-300000</v>
      </c>
      <c r="D8" s="8" t="n">
        <v>-400000</v>
      </c>
      <c r="E8" s="8" t="n">
        <v>-500000</v>
      </c>
      <c r="F8" s="8" t="n">
        <v>-600000</v>
      </c>
      <c r="G8" s="6" t="inlineStr">
        <is>
          <t>SAR</t>
        </is>
      </c>
      <c r="H8" s="6" t="inlineStr">
        <is>
          <t>SCENARIO</t>
        </is>
      </c>
    </row>
    <row r="9">
      <c r="A9" s="2" t="inlineStr">
        <is>
          <t>Investing CF</t>
        </is>
      </c>
      <c r="B9" s="9">
        <f>B8</f>
        <v/>
      </c>
      <c r="C9" s="9">
        <f>C8</f>
        <v/>
      </c>
      <c r="D9" s="9">
        <f>D8</f>
        <v/>
      </c>
      <c r="E9" s="9">
        <f>E8</f>
        <v/>
      </c>
      <c r="F9" s="9">
        <f>F8</f>
        <v/>
      </c>
      <c r="G9" s="6" t="inlineStr">
        <is>
          <t>SAR</t>
        </is>
      </c>
      <c r="H9" s="6" t="inlineStr">
        <is>
          <t>DERIVED</t>
        </is>
      </c>
    </row>
    <row r="10">
      <c r="A10" s="2" t="inlineStr">
        <is>
          <t>Seed Round</t>
        </is>
      </c>
      <c r="B10" s="9">
        <f>'01_Assumptions'!B6</f>
        <v/>
      </c>
      <c r="C10" s="8" t="n">
        <v>0</v>
      </c>
      <c r="D10" s="8" t="n">
        <v>0</v>
      </c>
      <c r="E10" s="8" t="n">
        <v>0</v>
      </c>
      <c r="F10" s="8" t="n">
        <v>0</v>
      </c>
      <c r="G10" s="6" t="inlineStr">
        <is>
          <t>SAR</t>
        </is>
      </c>
      <c r="H10" s="6" t="inlineStr">
        <is>
          <t>SCENARIO</t>
        </is>
      </c>
    </row>
    <row r="11">
      <c r="A11" s="2" t="inlineStr">
        <is>
          <t>Series A Round</t>
        </is>
      </c>
      <c r="B11" s="8" t="n">
        <v>0</v>
      </c>
      <c r="C11" s="8" t="n">
        <v>0</v>
      </c>
      <c r="D11" s="9">
        <f>'01_Assumptions'!B24</f>
        <v/>
      </c>
      <c r="E11" s="8" t="n">
        <v>0</v>
      </c>
      <c r="F11" s="8" t="n">
        <v>0</v>
      </c>
      <c r="G11" s="6" t="inlineStr">
        <is>
          <t>SAR</t>
        </is>
      </c>
      <c r="H11" s="6" t="inlineStr">
        <is>
          <t>SCENARIO</t>
        </is>
      </c>
    </row>
    <row r="12">
      <c r="A12" s="2" t="inlineStr">
        <is>
          <t>Financing CF</t>
        </is>
      </c>
      <c r="B12" s="9">
        <f>B10+B11</f>
        <v/>
      </c>
      <c r="C12" s="9">
        <f>C10+C11</f>
        <v/>
      </c>
      <c r="D12" s="9">
        <f>D10+D11</f>
        <v/>
      </c>
      <c r="E12" s="9">
        <f>E10+E11</f>
        <v/>
      </c>
      <c r="F12" s="9">
        <f>F10+F11</f>
        <v/>
      </c>
      <c r="G12" s="6" t="inlineStr">
        <is>
          <t>SAR</t>
        </is>
      </c>
      <c r="H12" s="6" t="inlineStr">
        <is>
          <t>DERIVED</t>
        </is>
      </c>
    </row>
    <row r="13">
      <c r="A13" s="2" t="inlineStr">
        <is>
          <t>Net Cash Change</t>
        </is>
      </c>
      <c r="B13" s="9">
        <f>B7+B9+B12</f>
        <v/>
      </c>
      <c r="C13" s="9">
        <f>C7+C9+C12</f>
        <v/>
      </c>
      <c r="D13" s="9">
        <f>D7+D9+D12</f>
        <v/>
      </c>
      <c r="E13" s="9">
        <f>E7+E9+E12</f>
        <v/>
      </c>
      <c r="F13" s="9">
        <f>F7+F9+F12</f>
        <v/>
      </c>
      <c r="G13" s="6" t="inlineStr">
        <is>
          <t>SAR</t>
        </is>
      </c>
      <c r="H13" s="6" t="inlineStr">
        <is>
          <t>DERIVED</t>
        </is>
      </c>
    </row>
    <row r="14">
      <c r="A14" s="2" t="inlineStr">
        <is>
          <t>Opening Cash</t>
        </is>
      </c>
      <c r="B14" s="8" t="n">
        <v>0</v>
      </c>
      <c r="C14" s="9">
        <f>B14</f>
        <v/>
      </c>
      <c r="D14" s="9">
        <f>C15</f>
        <v/>
      </c>
      <c r="E14" s="9">
        <f>D15</f>
        <v/>
      </c>
      <c r="F14" s="9">
        <f>E15</f>
        <v/>
      </c>
      <c r="G14" s="6" t="inlineStr">
        <is>
          <t>SAR</t>
        </is>
      </c>
      <c r="H14" s="6" t="inlineStr">
        <is>
          <t>DERIVED</t>
        </is>
      </c>
    </row>
    <row r="15">
      <c r="A15" s="2" t="inlineStr">
        <is>
          <t>Closing Cash</t>
        </is>
      </c>
      <c r="B15" s="9">
        <f>B13+B14</f>
        <v/>
      </c>
      <c r="C15" s="9">
        <f>C13+C14</f>
        <v/>
      </c>
      <c r="D15" s="9">
        <f>D13+D14</f>
        <v/>
      </c>
      <c r="E15" s="9">
        <f>E13+E14</f>
        <v/>
      </c>
      <c r="F15" s="9">
        <f>F13+F14</f>
        <v/>
      </c>
      <c r="G15" s="6" t="inlineStr">
        <is>
          <t>SAR</t>
        </is>
      </c>
      <c r="H15" s="6" t="inlineStr">
        <is>
          <t>DERIVED</t>
        </is>
      </c>
    </row>
    <row r="16">
      <c r="A16" s="2" t="inlineStr">
        <is>
          <t>Monthly Burn</t>
        </is>
      </c>
      <c r="B16" s="9">
        <f>-(B5/12)</f>
        <v/>
      </c>
      <c r="C16" s="9">
        <f>-(C5/12)</f>
        <v/>
      </c>
      <c r="D16" s="9">
        <f>-(D5/12)</f>
        <v/>
      </c>
      <c r="E16" s="9">
        <f>-(E5/12)</f>
        <v/>
      </c>
      <c r="F16" s="9">
        <f>-(F5/12)</f>
        <v/>
      </c>
      <c r="G16" s="6" t="inlineStr">
        <is>
          <t>SAR</t>
        </is>
      </c>
      <c r="H16" s="6" t="inlineStr">
        <is>
          <t>DERIVED</t>
        </is>
      </c>
    </row>
    <row r="17">
      <c r="A17" s="2" t="inlineStr">
        <is>
          <t>Runway (months)</t>
        </is>
      </c>
      <c r="B17" s="9">
        <f>IF(B16=0,0,B15/ABS(B16))</f>
        <v/>
      </c>
      <c r="C17" s="9">
        <f>IF(C16=0,0,C15/ABS(C16))</f>
        <v/>
      </c>
      <c r="D17" s="9">
        <f>IF(D16=0,0,D15/ABS(D16))</f>
        <v/>
      </c>
      <c r="E17" s="9">
        <f>IF(E16=0,0,E15/ABS(E16))</f>
        <v/>
      </c>
      <c r="F17" s="9">
        <f>IF(F16=0,0,F15/ABS(F16))</f>
        <v/>
      </c>
      <c r="G17" s="6" t="inlineStr">
        <is>
          <t>months</t>
        </is>
      </c>
      <c r="H17" s="6" t="inlineStr">
        <is>
          <t>DERIVED</t>
        </is>
      </c>
    </row>
  </sheetData>
  <mergeCells count="1">
    <mergeCell ref="A1:H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  <col width="18" customWidth="1" min="3" max="3"/>
    <col width="28" customWidth="1" min="4" max="4"/>
    <col width="25" customWidth="1" min="5" max="5"/>
  </cols>
  <sheetData>
    <row r="1">
      <c r="A1" s="1" t="inlineStr">
        <is>
          <t>05 — Use of Funds</t>
        </is>
      </c>
    </row>
    <row r="2">
      <c r="A2" s="6" t="inlineStr">
        <is>
          <t>Total Raise: SAR 7,500,000. Allocations are MANAGEMENT ASSUMPTION.</t>
        </is>
      </c>
    </row>
    <row r="4">
      <c r="A4" s="7" t="inlineStr">
        <is>
          <t>Category</t>
        </is>
      </c>
      <c r="B4" s="7" t="inlineStr">
        <is>
          <t>Allocation %</t>
        </is>
      </c>
      <c r="C4" s="7" t="inlineStr">
        <is>
          <t>Amount (SAR)</t>
        </is>
      </c>
      <c r="D4" s="7" t="inlineStr">
        <is>
          <t>Classification</t>
        </is>
      </c>
      <c r="E4" s="7" t="inlineStr">
        <is>
          <t>Notes</t>
        </is>
      </c>
    </row>
    <row r="5">
      <c r="A5" s="2" t="inlineStr">
        <is>
          <t>Team Expansion</t>
        </is>
      </c>
      <c r="B5" s="13" t="n">
        <v>0.4</v>
      </c>
      <c r="C5" s="9">
        <f>B5*$B$11</f>
        <v/>
      </c>
      <c r="D5" s="6" t="inlineStr">
        <is>
          <t>MANAGEMENT ASSUMPTION</t>
        </is>
      </c>
      <c r="E5" s="6" t="inlineStr">
        <is>
          <t>Senior hires</t>
        </is>
      </c>
    </row>
    <row r="6">
      <c r="A6" s="2" t="inlineStr">
        <is>
          <t>Security &amp; Compliance</t>
        </is>
      </c>
      <c r="B6" s="13" t="n">
        <v>0.2</v>
      </c>
      <c r="C6" s="9">
        <f>B6*$B$11</f>
        <v/>
      </c>
      <c r="D6" s="6" t="inlineStr">
        <is>
          <t>MANAGEMENT ASSUMPTION</t>
        </is>
      </c>
      <c r="E6" s="6" t="inlineStr">
        <is>
          <t>PenTest, SOC2, SAMA</t>
        </is>
      </c>
    </row>
    <row r="7">
      <c r="A7" s="2" t="inlineStr">
        <is>
          <t>Product &amp; Engineering</t>
        </is>
      </c>
      <c r="B7" s="13" t="n">
        <v>0.15</v>
      </c>
      <c r="C7" s="9">
        <f>B7*$B$11</f>
        <v/>
      </c>
      <c r="D7" s="6" t="inlineStr">
        <is>
          <t>MANAGEMENT ASSUMPTION</t>
        </is>
      </c>
      <c r="E7" s="6" t="inlineStr">
        <is>
          <t>Platform</t>
        </is>
      </c>
    </row>
    <row r="8">
      <c r="A8" s="2" t="inlineStr">
        <is>
          <t>GTM &amp; Pilot</t>
        </is>
      </c>
      <c r="B8" s="13" t="n">
        <v>0.15</v>
      </c>
      <c r="C8" s="9">
        <f>B8*$B$11</f>
        <v/>
      </c>
      <c r="D8" s="6" t="inlineStr">
        <is>
          <t>MANAGEMENT ASSUMPTION</t>
        </is>
      </c>
      <c r="E8" s="6" t="inlineStr">
        <is>
          <t>Sales, POC</t>
        </is>
      </c>
    </row>
    <row r="9">
      <c r="A9" s="2" t="inlineStr">
        <is>
          <t>Working Capital</t>
        </is>
      </c>
      <c r="B9" s="13" t="n">
        <v>0.1</v>
      </c>
      <c r="C9" s="9">
        <f>B9*$B$11</f>
        <v/>
      </c>
      <c r="D9" s="6" t="inlineStr">
        <is>
          <t>MANAGEMENT ASSUMPTION</t>
        </is>
      </c>
      <c r="E9" s="6" t="inlineStr">
        <is>
          <t>Buffer</t>
        </is>
      </c>
    </row>
    <row r="10">
      <c r="A10" s="2" t="inlineStr">
        <is>
          <t>TOTAL</t>
        </is>
      </c>
      <c r="B10" s="14">
        <f>SUM(B5:B9)</f>
        <v/>
      </c>
      <c r="C10" s="9">
        <f>SUM(C5:C9)</f>
        <v/>
      </c>
      <c r="D10" s="6" t="inlineStr">
        <is>
          <t>DERIVED</t>
        </is>
      </c>
    </row>
    <row r="11">
      <c r="A11" s="2" t="inlineStr">
        <is>
          <t>Target Raise:</t>
        </is>
      </c>
      <c r="B11" s="8" t="n">
        <v>7500000</v>
      </c>
      <c r="C11" s="6" t="inlineStr">
        <is>
          <t>SAR</t>
        </is>
      </c>
    </row>
  </sheetData>
  <mergeCells count="1">
    <mergeCell ref="A1:F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25" customWidth="1" min="1" max="1"/>
    <col width="18" customWidth="1" min="2" max="2"/>
    <col width="18" customWidth="1" min="3" max="3"/>
    <col width="18" customWidth="1" min="4" max="4"/>
    <col width="12" customWidth="1" min="5" max="5"/>
    <col width="20" customWidth="1" min="6" max="6"/>
  </cols>
  <sheetData>
    <row r="1">
      <c r="A1" s="1" t="inlineStr">
        <is>
          <t>06 — Scenario Analysis</t>
        </is>
      </c>
    </row>
    <row r="2">
      <c r="A2" s="6" t="inlineStr">
        <is>
          <t>Conservative / Base / Aggressive — all SCENARIO.</t>
        </is>
      </c>
    </row>
    <row r="4">
      <c r="A4" s="7" t="inlineStr">
        <is>
          <t>Metric</t>
        </is>
      </c>
      <c r="B4" s="7" t="inlineStr">
        <is>
          <t>Conservative</t>
        </is>
      </c>
      <c r="C4" s="7" t="inlineStr">
        <is>
          <t>Base</t>
        </is>
      </c>
      <c r="D4" s="7" t="inlineStr">
        <is>
          <t>Aggressive</t>
        </is>
      </c>
      <c r="E4" s="7" t="inlineStr">
        <is>
          <t>Unit</t>
        </is>
      </c>
      <c r="F4" s="7" t="inlineStr">
        <is>
          <t>Classification</t>
        </is>
      </c>
    </row>
    <row r="5">
      <c r="A5" s="2" t="inlineStr">
        <is>
          <t>Y5 Revenue</t>
        </is>
      </c>
      <c r="B5" s="9">
        <f>'03_PnL'!F5*0.7</f>
        <v/>
      </c>
      <c r="C5" s="9">
        <f>'03_PnL'!F5</f>
        <v/>
      </c>
      <c r="D5" s="9">
        <f>'03_PnL'!F5*1.3</f>
        <v/>
      </c>
      <c r="E5" s="6" t="inlineStr">
        <is>
          <t>SAR</t>
        </is>
      </c>
      <c r="F5" s="6" t="inlineStr">
        <is>
          <t>SCENARIO</t>
        </is>
      </c>
    </row>
    <row r="6">
      <c r="A6" s="2" t="inlineStr">
        <is>
          <t>Y5 Customers</t>
        </is>
      </c>
      <c r="B6" s="15">
        <f>'01_Assumptions'!B18*0.7</f>
        <v/>
      </c>
      <c r="C6" s="15">
        <f>'01_Assumptions'!B18</f>
        <v/>
      </c>
      <c r="D6" s="15">
        <f>'01_Assumptions'!B18*1.3</f>
        <v/>
      </c>
      <c r="E6" s="6" t="inlineStr">
        <is>
          <t>count</t>
        </is>
      </c>
      <c r="F6" s="6" t="inlineStr">
        <is>
          <t>SCENARIO</t>
        </is>
      </c>
    </row>
    <row r="7">
      <c r="A7" s="2" t="inlineStr">
        <is>
          <t>Gross Margin</t>
        </is>
      </c>
      <c r="B7" s="13" t="n">
        <v>0.7</v>
      </c>
      <c r="C7" s="13" t="n">
        <v>0.78</v>
      </c>
      <c r="D7" s="13" t="n">
        <v>0.85</v>
      </c>
      <c r="E7" s="6" t="inlineStr">
        <is>
          <t>%</t>
        </is>
      </c>
      <c r="F7" s="6" t="inlineStr">
        <is>
          <t>SCENARIO</t>
        </is>
      </c>
    </row>
    <row r="8">
      <c r="A8" s="2" t="inlineStr">
        <is>
          <t>Monthly Burn</t>
        </is>
      </c>
      <c r="B8" s="8" t="n">
        <v>800000</v>
      </c>
      <c r="C8" s="8" t="n">
        <v>650000</v>
      </c>
      <c r="D8" s="8" t="n">
        <v>500000</v>
      </c>
      <c r="E8" s="6" t="inlineStr">
        <is>
          <t>SAR</t>
        </is>
      </c>
      <c r="F8" s="6" t="inlineStr">
        <is>
          <t>SCENARIO</t>
        </is>
      </c>
    </row>
    <row r="9">
      <c r="A9" s="2" t="inlineStr">
        <is>
          <t>Runway (months)</t>
        </is>
      </c>
      <c r="B9" s="16">
        <f>7500000/B8</f>
        <v/>
      </c>
      <c r="C9" s="16">
        <f>7500000/C8</f>
        <v/>
      </c>
      <c r="D9" s="16">
        <f>7500000/D8</f>
        <v/>
      </c>
      <c r="E9" s="6" t="inlineStr">
        <is>
          <t>months</t>
        </is>
      </c>
      <c r="F9" s="6" t="inlineStr">
        <is>
          <t>DERIVED</t>
        </is>
      </c>
    </row>
  </sheetData>
  <mergeCells count="1"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35" customWidth="1" min="1" max="1"/>
    <col width="20" customWidth="1" min="2" max="2"/>
    <col width="25" customWidth="1" min="3" max="3"/>
    <col width="20" customWidth="1" min="4" max="4"/>
    <col width="25" customWidth="1" min="5" max="5"/>
  </cols>
  <sheetData>
    <row r="1">
      <c r="A1" s="1" t="inlineStr">
        <is>
          <t>07 — Provenance Log</t>
        </is>
      </c>
    </row>
    <row r="2">
      <c r="A2" s="6" t="inlineStr">
        <is>
          <t>Classification of every number in this model.</t>
        </is>
      </c>
    </row>
    <row r="4">
      <c r="A4" s="7" t="inlineStr">
        <is>
          <t>Cell/Sheet</t>
        </is>
      </c>
      <c r="B4" s="7" t="inlineStr">
        <is>
          <t>Value</t>
        </is>
      </c>
      <c r="C4" s="7" t="inlineStr">
        <is>
          <t>Classification</t>
        </is>
      </c>
      <c r="D4" s="7" t="inlineStr">
        <is>
          <t>Source</t>
        </is>
      </c>
      <c r="E4" s="7" t="inlineStr">
        <is>
          <t>Notes</t>
        </is>
      </c>
    </row>
    <row r="5">
      <c r="A5" s="6" t="inlineStr">
        <is>
          <t>'01_Assumptions'!B5 (Pre-Money)</t>
        </is>
      </c>
      <c r="B5" s="6" t="inlineStr">
        <is>
          <t>SAR 30,000,000</t>
        </is>
      </c>
      <c r="C5" s="6" t="inlineStr">
        <is>
          <t>MANAGEMENT ASSUMPTION</t>
        </is>
      </c>
      <c r="D5" s="6" t="inlineStr">
        <is>
          <t>Management</t>
        </is>
      </c>
      <c r="E5" s="6" t="inlineStr">
        <is>
          <t>Not verified</t>
        </is>
      </c>
    </row>
    <row r="6">
      <c r="A6" s="6" t="inlineStr">
        <is>
          <t>'01_Assumptions'!B6 (Investment)</t>
        </is>
      </c>
      <c r="B6" s="6" t="inlineStr">
        <is>
          <t>SAR 7,500,000</t>
        </is>
      </c>
      <c r="C6" s="6" t="inlineStr">
        <is>
          <t>MANAGEMENT ASSUMPTION</t>
        </is>
      </c>
      <c r="D6" s="6" t="inlineStr">
        <is>
          <t>Management</t>
        </is>
      </c>
      <c r="E6" s="6" t="inlineStr">
        <is>
          <t>Target raise</t>
        </is>
      </c>
    </row>
    <row r="7">
      <c r="A7" s="6" t="inlineStr">
        <is>
          <t>'01_Assumptions'!B9:B13 (ACV)</t>
        </is>
      </c>
      <c r="B7" s="6" t="inlineStr">
        <is>
          <t>SAR 750K–2.2M</t>
        </is>
      </c>
      <c r="C7" s="6" t="inlineStr">
        <is>
          <t>SCENARIO</t>
        </is>
      </c>
      <c r="D7" s="6" t="inlineStr">
        <is>
          <t>Management</t>
        </is>
      </c>
      <c r="E7" s="6" t="inlineStr">
        <is>
          <t>No WTP data</t>
        </is>
      </c>
    </row>
    <row r="8">
      <c r="A8" s="6" t="inlineStr">
        <is>
          <t>'01_Assumptions'!B14:B18 (Customers)</t>
        </is>
      </c>
      <c r="B8" s="6" t="inlineStr">
        <is>
          <t>1–35</t>
        </is>
      </c>
      <c r="C8" s="6" t="inlineStr">
        <is>
          <t>SCENARIO</t>
        </is>
      </c>
      <c r="D8" s="6" t="inlineStr">
        <is>
          <t>Management</t>
        </is>
      </c>
      <c r="E8" s="6" t="inlineStr">
        <is>
          <t>No validation</t>
        </is>
      </c>
    </row>
    <row r="9">
      <c r="A9" s="6" t="inlineStr">
        <is>
          <t>'02_Revenue_Model'!B7:F11</t>
        </is>
      </c>
      <c r="B9" s="6" t="inlineStr">
        <is>
          <t>Various</t>
        </is>
      </c>
      <c r="C9" s="6" t="inlineStr">
        <is>
          <t>DERIVED</t>
        </is>
      </c>
      <c r="D9" s="6" t="inlineStr">
        <is>
          <t>Calculated</t>
        </is>
      </c>
      <c r="E9" s="6" t="inlineStr">
        <is>
          <t>From assumptions</t>
        </is>
      </c>
    </row>
    <row r="10">
      <c r="A10" s="6" t="inlineStr">
        <is>
          <t>'03_PnL'!B5:F13</t>
        </is>
      </c>
      <c r="B10" s="6" t="inlineStr">
        <is>
          <t>Various</t>
        </is>
      </c>
      <c r="C10" s="6" t="inlineStr">
        <is>
          <t>DERIVED</t>
        </is>
      </c>
      <c r="D10" s="6" t="inlineStr">
        <is>
          <t>Calculated</t>
        </is>
      </c>
      <c r="E10" s="6" t="inlineStr">
        <is>
          <t>From revenue</t>
        </is>
      </c>
    </row>
    <row r="11">
      <c r="A11" s="6" t="inlineStr">
        <is>
          <t>'04_Cash_Flow'!B5:F17</t>
        </is>
      </c>
      <c r="B11" s="6" t="inlineStr">
        <is>
          <t>Various</t>
        </is>
      </c>
      <c r="C11" s="6" t="inlineStr">
        <is>
          <t>DERIVED</t>
        </is>
      </c>
      <c r="D11" s="6" t="inlineStr">
        <is>
          <t>Calculated</t>
        </is>
      </c>
      <c r="E11" s="6" t="inlineStr">
        <is>
          <t>From P&amp;L + financing</t>
        </is>
      </c>
    </row>
    <row r="12">
      <c r="A12" s="6" t="inlineStr">
        <is>
          <t>'05_Use_of_Funds'!B5:B9</t>
        </is>
      </c>
      <c r="B12" s="6" t="inlineStr">
        <is>
          <t>5 categories</t>
        </is>
      </c>
      <c r="C12" s="6" t="inlineStr">
        <is>
          <t>MANAGEMENT ASSUMPTION</t>
        </is>
      </c>
      <c r="D12" s="6" t="inlineStr">
        <is>
          <t>Management</t>
        </is>
      </c>
      <c r="E12" s="6" t="inlineStr">
        <is>
          <t>Not validated</t>
        </is>
      </c>
    </row>
    <row r="13">
      <c r="A13" s="6" t="inlineStr">
        <is>
          <t>'06_Scenario_Analysis'!B5:D9</t>
        </is>
      </c>
      <c r="B13" s="6" t="inlineStr">
        <is>
          <t>3 scenarios</t>
        </is>
      </c>
      <c r="C13" s="6" t="inlineStr">
        <is>
          <t>SCENARIO</t>
        </is>
      </c>
      <c r="D13" s="6" t="inlineStr">
        <is>
          <t>Calculated</t>
        </is>
      </c>
      <c r="E13" s="6" t="inlineStr">
        <is>
          <t>Range estimates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2026-10-14T13:27:39Z</dcterms:created>
  <dcterms:modified xmlns:dcterms="http://purl.org/dc/terms/" xmlns:xsi="http://www.w3.org/2001/XMLSchema-instance" xsi:type="dcterms:W3CDTF">2026-10-14T13:34:57Z</dcterms:modified>
</cp:coreProperties>
</file>